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40" windowHeight="15420" activeTab="0"/>
  </bookViews>
  <sheets>
    <sheet name="Pin" sheetId="1" r:id="rId1"/>
  </sheets>
  <definedNames/>
  <calcPr fullCalcOnLoad="1"/>
</workbook>
</file>

<file path=xl/sharedStrings.xml><?xml version="1.0" encoding="utf-8"?>
<sst xmlns="http://schemas.openxmlformats.org/spreadsheetml/2006/main" count="108" uniqueCount="87">
  <si>
    <t>ch</t>
  </si>
  <si>
    <t>sh</t>
  </si>
  <si>
    <t>zh</t>
  </si>
  <si>
    <t>b</t>
  </si>
  <si>
    <t>c</t>
  </si>
  <si>
    <t>d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</si>
  <si>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</si>
  <si>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</si>
  <si>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</si>
  <si>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</si>
  <si>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</si>
  <si>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</si>
  <si>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</si>
  <si>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</si>
  <si>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</si>
  <si>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</si>
  <si>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</si>
  <si>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</si>
  <si>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</si>
  <si>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w</t>
  </si>
  <si>
    <t>x</t>
  </si>
  <si>
    <t>y</t>
  </si>
  <si>
    <t>z</t>
  </si>
  <si>
    <t>_</t>
  </si>
  <si>
    <t>iang</t>
  </si>
  <si>
    <t>iong</t>
  </si>
  <si>
    <t>uang</t>
  </si>
  <si>
    <t>ang</t>
  </si>
  <si>
    <t>eng</t>
  </si>
  <si>
    <t>ing</t>
  </si>
  <si>
    <t>ong</t>
  </si>
  <si>
    <t>ian</t>
  </si>
  <si>
    <t>iao</t>
  </si>
  <si>
    <t>uai</t>
  </si>
  <si>
    <t>uan</t>
  </si>
  <si>
    <t>ai</t>
  </si>
  <si>
    <t>an</t>
  </si>
  <si>
    <t>ao</t>
  </si>
  <si>
    <t>ei</t>
  </si>
  <si>
    <t>en</t>
  </si>
  <si>
    <t>er</t>
  </si>
  <si>
    <t>in</t>
  </si>
  <si>
    <t>ou</t>
  </si>
  <si>
    <t>un</t>
  </si>
  <si>
    <t>ia</t>
  </si>
  <si>
    <t>ie</t>
  </si>
  <si>
    <t>iu</t>
  </si>
  <si>
    <t>ua</t>
  </si>
  <si>
    <t>ue</t>
  </si>
  <si>
    <t>ui</t>
  </si>
  <si>
    <t>uo</t>
  </si>
  <si>
    <t>a</t>
  </si>
  <si>
    <t>e</t>
  </si>
  <si>
    <t>i</t>
  </si>
  <si>
    <t>.</t>
  </si>
  <si>
    <t>:</t>
  </si>
  <si>
    <t>o</t>
  </si>
  <si>
    <t>u</t>
  </si>
  <si>
    <t>v</t>
  </si>
  <si>
    <t>a*</t>
  </si>
  <si>
    <t>i*</t>
  </si>
  <si>
    <t>e*</t>
  </si>
  <si>
    <t>u*</t>
  </si>
  <si>
    <t>o*</t>
  </si>
  <si>
    <t>*n</t>
  </si>
  <si>
    <t>*ng</t>
  </si>
  <si>
    <t>BS</t>
  </si>
  <si>
    <t>ou</t>
  </si>
  <si>
    <t>o</t>
  </si>
  <si>
    <t>i</t>
  </si>
  <si>
    <t>sh</t>
  </si>
  <si>
    <t>zh</t>
  </si>
  <si>
    <t>h</t>
  </si>
  <si>
    <t>y</t>
  </si>
  <si>
    <t>n</t>
  </si>
  <si>
    <t>d</t>
  </si>
  <si>
    <t>g</t>
  </si>
  <si>
    <t>Pinyin</t>
  </si>
  <si>
    <t>en</t>
  </si>
  <si>
    <t>an</t>
  </si>
  <si>
    <t>u</t>
  </si>
  <si>
    <t>a</t>
  </si>
  <si>
    <t>e</t>
  </si>
  <si>
    <t>Enter</t>
  </si>
  <si>
    <t>Space</t>
  </si>
  <si>
    <t>ao</t>
  </si>
  <si>
    <t>l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</si>
</sst>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center"/>
    </xf>
    <xf numFmtId="177" fontId="2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B5" sqref="B5"/>
    </sheetView>
  </sheetViews>
  <sheetFormatPr defaultColWidth="9.00390625" defaultRowHeight="13.5"/>
  <cols>
    <col min="1" max="1" width="5.50390625" style="0" customWidth="1"/>
    <col min="2" max="2" width="10.25390625" style="0" customWidth="1"/>
    <col min="3" max="6" width="9.75390625" style="0" bestFit="1" customWidth="1"/>
    <col min="7" max="7" width="10.125" style="0" bestFit="1" customWidth="1"/>
    <col min="8" max="8" width="11.50390625" style="0" customWidth="1"/>
    <col min="9" max="12" width="9.75390625" style="0" bestFit="1" customWidth="1"/>
    <col min="13" max="13" width="11.25390625" style="0" customWidth="1"/>
    <col min="14" max="14" width="12.875" style="0" customWidth="1"/>
  </cols>
  <sheetData>
    <row r="1" spans="1:14" ht="13.5">
      <c r="A1" t="s">
        <v>7</v>
      </c>
      <c r="B1">
        <v>19084116</v>
      </c>
      <c r="C1" s="1">
        <f aca="true" t="shared" si="0" ref="C1:C25">B1/B$25</f>
        <v>0.12286911125566222</v>
      </c>
      <c r="D1" s="1">
        <f>SUM(B$1:B1)/B$25</f>
        <v>0.12286911125566222</v>
      </c>
      <c r="F1" t="s">
        <v>53</v>
      </c>
      <c r="G1">
        <v>26352888</v>
      </c>
      <c r="H1" s="1">
        <f>G1/G$37</f>
        <v>0.1696675878295859</v>
      </c>
      <c r="I1" s="1">
        <f>SUM(G$1:G1)/G$37</f>
        <v>0.1696675878295859</v>
      </c>
      <c r="K1" t="s">
        <v>59</v>
      </c>
      <c r="L1">
        <v>45254382</v>
      </c>
      <c r="M1">
        <v>0.291360925324717</v>
      </c>
      <c r="N1">
        <v>0.2246761699704022</v>
      </c>
    </row>
    <row r="2" spans="1:14" ht="13.5">
      <c r="A2" t="s">
        <v>5</v>
      </c>
      <c r="B2">
        <v>18047488</v>
      </c>
      <c r="C2" s="1">
        <f t="shared" si="0"/>
        <v>0.11619499750248996</v>
      </c>
      <c r="D2" s="1">
        <f>SUM(B$1:B2)/B$25</f>
        <v>0.23906410875815218</v>
      </c>
      <c r="F2" t="s">
        <v>52</v>
      </c>
      <c r="G2">
        <v>19430303</v>
      </c>
      <c r="H2" s="1">
        <f aca="true" t="shared" si="1" ref="H2:H37">G2/G$37</f>
        <v>0.12509796424619443</v>
      </c>
      <c r="I2" s="1">
        <f>SUM(G$1:G2)/G$37</f>
        <v>0.29476555207578037</v>
      </c>
      <c r="K2" t="s">
        <v>60</v>
      </c>
      <c r="L2">
        <v>60827125</v>
      </c>
      <c r="M2">
        <v>0.3916227919064772</v>
      </c>
      <c r="N2">
        <v>0.301990765785088</v>
      </c>
    </row>
    <row r="3" spans="1:14" ht="13.5">
      <c r="A3" t="s">
        <v>13</v>
      </c>
      <c r="B3">
        <v>13743985</v>
      </c>
      <c r="C3" s="1">
        <f t="shared" si="0"/>
        <v>0.08848778859136848</v>
      </c>
      <c r="D3" s="1">
        <f>SUM(B$1:B3)/B$25</f>
        <v>0.32755189734952067</v>
      </c>
      <c r="F3" t="s">
        <v>57</v>
      </c>
      <c r="G3">
        <v>13954625</v>
      </c>
      <c r="H3" s="1">
        <f t="shared" si="1"/>
        <v>0.0898439504169879</v>
      </c>
      <c r="I3" s="1">
        <f>SUM(G$1:G3)/G$37</f>
        <v>0.38460950249276826</v>
      </c>
      <c r="K3" t="s">
        <v>61</v>
      </c>
      <c r="L3">
        <v>32937395</v>
      </c>
      <c r="M3">
        <v>0.2120605665322246</v>
      </c>
      <c r="N3">
        <v>0.16352555112568493</v>
      </c>
    </row>
    <row r="4" spans="1:14" ht="13.5">
      <c r="A4" t="s">
        <v>21</v>
      </c>
      <c r="B4">
        <v>11706743</v>
      </c>
      <c r="C4" s="1">
        <f t="shared" si="0"/>
        <v>0.07537142973289644</v>
      </c>
      <c r="D4" s="1">
        <f>SUM(B$1:B4)/B$25</f>
        <v>0.40292332708241707</v>
      </c>
      <c r="F4" t="s">
        <v>37</v>
      </c>
      <c r="G4">
        <v>6508669</v>
      </c>
      <c r="H4" s="1">
        <f t="shared" si="1"/>
        <v>0.041904711514396564</v>
      </c>
      <c r="I4" s="1">
        <f>SUM(G$1:G4)/G$37</f>
        <v>0.4265142140071648</v>
      </c>
      <c r="K4" t="s">
        <v>62</v>
      </c>
      <c r="L4">
        <v>35247400</v>
      </c>
      <c r="M4">
        <v>0.2269330532298603</v>
      </c>
      <c r="N4">
        <v>0.17499412174968504</v>
      </c>
    </row>
    <row r="5" spans="1:14" ht="13.5">
      <c r="A5" t="s">
        <v>1</v>
      </c>
      <c r="B5">
        <v>10729357</v>
      </c>
      <c r="C5" s="1">
        <f t="shared" si="0"/>
        <v>0.06907873327403366</v>
      </c>
      <c r="D5" s="1">
        <f>SUM(B$1:B5)/B$25</f>
        <v>0.47200206035645076</v>
      </c>
      <c r="F5" t="s">
        <v>51</v>
      </c>
      <c r="G5">
        <v>6464792</v>
      </c>
      <c r="H5" s="1">
        <f t="shared" si="1"/>
        <v>0.04162221857657515</v>
      </c>
      <c r="I5" s="1">
        <f>SUM(G$1:G5)/G$37</f>
        <v>0.46813643258373994</v>
      </c>
      <c r="K5" t="s">
        <v>63</v>
      </c>
      <c r="L5">
        <v>27154178</v>
      </c>
      <c r="M5">
        <v>0.17482652682147054</v>
      </c>
      <c r="N5">
        <v>0.13481339136913983</v>
      </c>
    </row>
    <row r="6" spans="1:13" ht="13.5">
      <c r="A6" t="s">
        <v>2</v>
      </c>
      <c r="B6">
        <v>8009904</v>
      </c>
      <c r="C6" s="1">
        <f t="shared" si="0"/>
        <v>0.05157010079603235</v>
      </c>
      <c r="D6" s="1">
        <f>SUM(B$1:B6)/B$25</f>
        <v>0.5235721611524831</v>
      </c>
      <c r="F6" t="s">
        <v>35</v>
      </c>
      <c r="G6">
        <v>6203915</v>
      </c>
      <c r="H6" s="1">
        <f t="shared" si="1"/>
        <v>0.03994261627605238</v>
      </c>
      <c r="I6" s="1">
        <f>SUM(G$1:G6)/G$37</f>
        <v>0.5080790488597924</v>
      </c>
      <c r="K6" t="s">
        <v>64</v>
      </c>
      <c r="L6">
        <v>17270112</v>
      </c>
      <c r="M6">
        <v>0.1111900238253502</v>
      </c>
    </row>
    <row r="7" spans="1:13" ht="13.5">
      <c r="A7" t="s">
        <v>8</v>
      </c>
      <c r="B7">
        <v>7655167</v>
      </c>
      <c r="C7" s="1">
        <f t="shared" si="0"/>
        <v>0.04928620040895129</v>
      </c>
      <c r="D7" s="1">
        <f>SUM(B$1:B7)/B$25</f>
        <v>0.5728583615614344</v>
      </c>
      <c r="F7" t="s">
        <v>42</v>
      </c>
      <c r="G7">
        <v>6199862</v>
      </c>
      <c r="H7" s="1">
        <f t="shared" si="1"/>
        <v>0.03991652187860063</v>
      </c>
      <c r="I7" s="1">
        <f>SUM(G$1:G7)/G$37</f>
        <v>0.547995570738393</v>
      </c>
      <c r="K7" t="s">
        <v>65</v>
      </c>
      <c r="L7">
        <v>23428540</v>
      </c>
      <c r="M7">
        <v>0.1508397815134708</v>
      </c>
    </row>
    <row r="8" spans="1:13" ht="13.5">
      <c r="A8" t="s">
        <v>9</v>
      </c>
      <c r="B8">
        <v>7514788</v>
      </c>
      <c r="C8" s="1">
        <f t="shared" si="0"/>
        <v>0.0483823994171234</v>
      </c>
      <c r="D8" s="1">
        <f>SUM(B$1:B8)/B$25</f>
        <v>0.6212407609785578</v>
      </c>
      <c r="F8" t="s">
        <v>36</v>
      </c>
      <c r="G8">
        <v>6129686</v>
      </c>
      <c r="H8" s="1">
        <f t="shared" si="1"/>
        <v>0.03946470829962861</v>
      </c>
      <c r="I8" s="1">
        <f>SUM(G$1:G8)/G$37</f>
        <v>0.5874602790380216</v>
      </c>
      <c r="L8">
        <v>242119132</v>
      </c>
      <c r="M8">
        <v>1.5588336691535707</v>
      </c>
    </row>
    <row r="9" spans="1:9" ht="13.5">
      <c r="A9" t="s">
        <v>11</v>
      </c>
      <c r="B9">
        <v>7215206</v>
      </c>
      <c r="C9" s="1">
        <f t="shared" si="0"/>
        <v>0.04645360302497226</v>
      </c>
      <c r="D9" s="1">
        <f>SUM(B$1:B9)/B$25</f>
        <v>0.6676943640035301</v>
      </c>
      <c r="F9" t="s">
        <v>39</v>
      </c>
      <c r="G9">
        <v>5900845</v>
      </c>
      <c r="H9" s="1">
        <f t="shared" si="1"/>
        <v>0.03799136312142612</v>
      </c>
      <c r="I9" s="1">
        <f>SUM(G$1:G9)/G$37</f>
        <v>0.6254516421594477</v>
      </c>
    </row>
    <row r="10" spans="1:12" ht="13.5">
      <c r="A10" t="s">
        <v>3</v>
      </c>
      <c r="B10">
        <v>7062487</v>
      </c>
      <c r="C10" s="1">
        <f t="shared" si="0"/>
        <v>0.045470353509938215</v>
      </c>
      <c r="D10" s="1">
        <f>SUM(B$1:B10)/B$25</f>
        <v>0.7131647175134683</v>
      </c>
      <c r="F10" t="s">
        <v>30</v>
      </c>
      <c r="G10">
        <v>5325026</v>
      </c>
      <c r="H10" s="1">
        <f t="shared" si="1"/>
        <v>0.03428407226372413</v>
      </c>
      <c r="I10" s="1">
        <f>SUM(G$1:G10)/G$37</f>
        <v>0.6597357144231718</v>
      </c>
      <c r="L10">
        <v>201420480</v>
      </c>
    </row>
    <row r="11" spans="1:9" ht="13.5">
      <c r="A11" t="s">
        <v>22</v>
      </c>
      <c r="B11">
        <v>5591032</v>
      </c>
      <c r="C11" s="1">
        <f t="shared" si="0"/>
        <v>0.035996696563884205</v>
      </c>
      <c r="D11" s="1">
        <f>SUM(B$1:B11)/B$25</f>
        <v>0.7491614140773525</v>
      </c>
      <c r="F11" t="s">
        <v>27</v>
      </c>
      <c r="G11">
        <v>5206412</v>
      </c>
      <c r="H11" s="1">
        <f t="shared" si="1"/>
        <v>0.033520400697145986</v>
      </c>
      <c r="I11" s="1">
        <f>SUM(G$1:G11)/G$37</f>
        <v>0.6932561151203178</v>
      </c>
    </row>
    <row r="12" spans="1:9" ht="13.5">
      <c r="A12" t="s">
        <v>18</v>
      </c>
      <c r="B12">
        <v>3831559</v>
      </c>
      <c r="C12" s="1">
        <f t="shared" si="0"/>
        <v>0.024668695634297855</v>
      </c>
      <c r="D12" s="1">
        <f>SUM(B$1:B12)/B$25</f>
        <v>0.7738301097116503</v>
      </c>
      <c r="F12" t="s">
        <v>29</v>
      </c>
      <c r="G12">
        <v>4800565</v>
      </c>
      <c r="H12" s="1">
        <f t="shared" si="1"/>
        <v>0.030907439206250793</v>
      </c>
      <c r="I12" s="1">
        <f>SUM(G$1:G12)/G$37</f>
        <v>0.7241635543265686</v>
      </c>
    </row>
    <row r="13" spans="1:9" ht="13.5">
      <c r="A13" t="s">
        <v>23</v>
      </c>
      <c r="B13">
        <v>3831203</v>
      </c>
      <c r="C13" s="1">
        <f t="shared" si="0"/>
        <v>0.024666403602347987</v>
      </c>
      <c r="D13" s="1">
        <f>SUM(B$1:B13)/B$25</f>
        <v>0.7984965133139983</v>
      </c>
      <c r="F13" t="s">
        <v>28</v>
      </c>
      <c r="G13">
        <v>4749138</v>
      </c>
      <c r="H13" s="1">
        <f t="shared" si="1"/>
        <v>0.030576337163874562</v>
      </c>
      <c r="I13" s="1">
        <f>SUM(G$1:G13)/G$37</f>
        <v>0.7547398914904432</v>
      </c>
    </row>
    <row r="14" spans="1:9" ht="13.5">
      <c r="A14" t="s">
        <v>19</v>
      </c>
      <c r="B14">
        <v>3830155</v>
      </c>
      <c r="C14" s="1">
        <f t="shared" si="0"/>
        <v>0.024659656272338258</v>
      </c>
      <c r="D14" s="1">
        <f>SUM(B$1:B14)/B$25</f>
        <v>0.8231561695863366</v>
      </c>
      <c r="F14" t="s">
        <v>31</v>
      </c>
      <c r="G14">
        <v>4394084</v>
      </c>
      <c r="H14" s="1">
        <f t="shared" si="1"/>
        <v>0.028290395838231397</v>
      </c>
      <c r="I14" s="1">
        <f>SUM(G$1:G14)/G$37</f>
        <v>0.7830302873286745</v>
      </c>
    </row>
    <row r="15" spans="1:9" ht="13.5">
      <c r="A15" t="s">
        <v>20</v>
      </c>
      <c r="B15">
        <v>3823775</v>
      </c>
      <c r="C15" s="1">
        <f t="shared" si="0"/>
        <v>0.024618579969416438</v>
      </c>
      <c r="D15" s="1">
        <f>SUM(B$1:B15)/B$25</f>
        <v>0.847774749555753</v>
      </c>
      <c r="F15" t="s">
        <v>50</v>
      </c>
      <c r="G15">
        <v>4291566</v>
      </c>
      <c r="H15" s="1">
        <f t="shared" si="1"/>
        <v>0.027630355019588923</v>
      </c>
      <c r="I15" s="1">
        <f>SUM(G$1:G15)/G$37</f>
        <v>0.8106606423482635</v>
      </c>
    </row>
    <row r="16" spans="1:9" ht="13.5">
      <c r="A16" t="s">
        <v>0</v>
      </c>
      <c r="B16">
        <v>3743100</v>
      </c>
      <c r="C16" s="1">
        <f>B16/B$25</f>
        <v>0.024099170762799244</v>
      </c>
      <c r="D16" s="1">
        <f>SUM(B$1:B16)/B$25</f>
        <v>0.8718739203185523</v>
      </c>
      <c r="F16" t="s">
        <v>38</v>
      </c>
      <c r="G16">
        <v>2989851</v>
      </c>
      <c r="H16" s="1">
        <f t="shared" si="1"/>
        <v>0.019249533756599095</v>
      </c>
      <c r="I16" s="1">
        <f>SUM(G$1:G16)/G$37</f>
        <v>0.8299101761048626</v>
      </c>
    </row>
    <row r="17" spans="1:9" ht="13.5">
      <c r="A17" t="s">
        <v>15</v>
      </c>
      <c r="B17">
        <v>3480628</v>
      </c>
      <c r="C17" s="1">
        <f t="shared" si="0"/>
        <v>0.022409299386546018</v>
      </c>
      <c r="D17" s="1">
        <f>SUM(B$1:B17)/B$25</f>
        <v>0.8942832197050983</v>
      </c>
      <c r="F17" t="s">
        <v>41</v>
      </c>
      <c r="G17">
        <v>2933510</v>
      </c>
      <c r="H17" s="1">
        <f t="shared" si="1"/>
        <v>0.018886793947364273</v>
      </c>
      <c r="I17" s="1">
        <f>SUM(G$1:G17)/G$37</f>
        <v>0.8487969700522269</v>
      </c>
    </row>
    <row r="18" spans="1:9" ht="13.5">
      <c r="A18" t="s">
        <v>6</v>
      </c>
      <c r="B18">
        <v>3422814</v>
      </c>
      <c r="C18" s="1">
        <f t="shared" si="0"/>
        <v>0.02203707597320401</v>
      </c>
      <c r="D18" s="1">
        <f>SUM(B$1:B18)/B$25</f>
        <v>0.9163202956783023</v>
      </c>
      <c r="F18" t="s">
        <v>49</v>
      </c>
      <c r="G18">
        <v>2448505</v>
      </c>
      <c r="H18" s="1">
        <f t="shared" si="1"/>
        <v>0.015764190138806807</v>
      </c>
      <c r="I18" s="1">
        <f>SUM(G$1:G18)/G$37</f>
        <v>0.8645611601910337</v>
      </c>
    </row>
    <row r="19" spans="1:9" ht="13.5">
      <c r="A19" t="s">
        <v>12</v>
      </c>
      <c r="B19">
        <v>3009917</v>
      </c>
      <c r="C19" s="1">
        <f t="shared" si="0"/>
        <v>0.01937872452375101</v>
      </c>
      <c r="D19" s="1">
        <f>SUM(B$1:B19)/B$25</f>
        <v>0.9356990202020533</v>
      </c>
      <c r="F19" t="s">
        <v>56</v>
      </c>
      <c r="G19">
        <v>2428658</v>
      </c>
      <c r="H19" s="1">
        <f t="shared" si="1"/>
        <v>0.01563640935760158</v>
      </c>
      <c r="I19" s="1">
        <f>SUM(G$1:G19)/G$37</f>
        <v>0.8801975695486353</v>
      </c>
    </row>
    <row r="20" spans="1:9" ht="13.5">
      <c r="A20" t="s">
        <v>16</v>
      </c>
      <c r="B20">
        <v>2452695</v>
      </c>
      <c r="C20" s="1">
        <f t="shared" si="0"/>
        <v>0.01579116658226173</v>
      </c>
      <c r="D20" s="1">
        <f>SUM(B$1:B20)/B$25</f>
        <v>0.9514901867843151</v>
      </c>
      <c r="F20" t="s">
        <v>24</v>
      </c>
      <c r="G20">
        <v>2320017</v>
      </c>
      <c r="H20" s="1">
        <f t="shared" si="1"/>
        <v>0.014936946877079749</v>
      </c>
      <c r="I20" s="1">
        <f>SUM(G$1:G20)/G$37</f>
        <v>0.895134516425715</v>
      </c>
    </row>
    <row r="21" spans="1:9" ht="13.5">
      <c r="A21" t="s">
        <v>10</v>
      </c>
      <c r="B21">
        <v>2428047</v>
      </c>
      <c r="C21" s="1">
        <f t="shared" si="0"/>
        <v>0.015632475561193238</v>
      </c>
      <c r="D21" s="1">
        <f>SUM(B$1:B21)/B$25</f>
        <v>0.9671226623455083</v>
      </c>
      <c r="F21" t="s">
        <v>34</v>
      </c>
      <c r="G21">
        <v>2306071</v>
      </c>
      <c r="H21" s="1">
        <f t="shared" si="1"/>
        <v>0.014847158456931209</v>
      </c>
      <c r="I21" s="1">
        <f>SUM(G$1:G21)/G$37</f>
        <v>0.9099816748826461</v>
      </c>
    </row>
    <row r="22" spans="1:9" ht="13.5">
      <c r="A22" t="s">
        <v>17</v>
      </c>
      <c r="B22">
        <v>2113181</v>
      </c>
      <c r="C22" s="1">
        <f t="shared" si="0"/>
        <v>0.013605276314205569</v>
      </c>
      <c r="D22" s="1">
        <f>SUM(B$1:B22)/B$25</f>
        <v>0.9807279386597139</v>
      </c>
      <c r="F22" t="s">
        <v>32</v>
      </c>
      <c r="G22">
        <v>2283129</v>
      </c>
      <c r="H22" s="1">
        <f t="shared" si="1"/>
        <v>0.014699451162004508</v>
      </c>
      <c r="I22" s="1">
        <f>SUM(G$1:G22)/G$37</f>
        <v>0.9246811260446507</v>
      </c>
    </row>
    <row r="23" spans="1:9" ht="13.5">
      <c r="A23" t="s">
        <v>4</v>
      </c>
      <c r="B23">
        <v>2101114</v>
      </c>
      <c r="C23" s="1">
        <f t="shared" si="0"/>
        <v>0.013527585444713785</v>
      </c>
      <c r="D23" s="1">
        <f>SUM(B$1:B23)/B$25</f>
        <v>0.9942555241044276</v>
      </c>
      <c r="F23" t="s">
        <v>45</v>
      </c>
      <c r="G23">
        <v>2104719</v>
      </c>
      <c r="H23" s="1">
        <f t="shared" si="1"/>
        <v>0.01355079548735221</v>
      </c>
      <c r="I23" s="1">
        <f>SUM(G$1:G23)/G$37</f>
        <v>0.938231921532003</v>
      </c>
    </row>
    <row r="24" spans="1:9" ht="13.5">
      <c r="A24" t="s">
        <v>14</v>
      </c>
      <c r="B24">
        <v>892236</v>
      </c>
      <c r="C24" s="1">
        <f t="shared" si="0"/>
        <v>0.005744475895572372</v>
      </c>
      <c r="D24" s="1">
        <f>SUM(B$1:B24)/B$25</f>
        <v>1</v>
      </c>
      <c r="F24" t="s">
        <v>46</v>
      </c>
      <c r="G24">
        <v>1879905</v>
      </c>
      <c r="H24" s="1">
        <f t="shared" si="1"/>
        <v>0.012103377311009621</v>
      </c>
      <c r="I24" s="1">
        <f>SUM(G$1:G24)/G$37</f>
        <v>0.9503352988430125</v>
      </c>
    </row>
    <row r="25" spans="2:9" ht="13.5">
      <c r="B25">
        <f>SUM(B1:B24)</f>
        <v>155320697</v>
      </c>
      <c r="C25" s="1">
        <f t="shared" si="0"/>
        <v>1</v>
      </c>
      <c r="D25" s="1">
        <f>SUM(B$1:B25)/B$25</f>
        <v>2</v>
      </c>
      <c r="F25" t="s">
        <v>44</v>
      </c>
      <c r="G25">
        <v>1759375</v>
      </c>
      <c r="H25" s="1">
        <f t="shared" si="1"/>
        <v>0.011327369976970939</v>
      </c>
      <c r="I25" s="1">
        <f>SUM(G$1:G25)/G$37</f>
        <v>0.9616626688199835</v>
      </c>
    </row>
    <row r="26" spans="6:9" ht="13.5">
      <c r="F26" t="s">
        <v>48</v>
      </c>
      <c r="G26">
        <v>1348138</v>
      </c>
      <c r="H26" s="1">
        <f t="shared" si="1"/>
        <v>0.008679706092228005</v>
      </c>
      <c r="I26" s="1">
        <f>SUM(G$1:G26)/G$37</f>
        <v>0.9703423749122114</v>
      </c>
    </row>
    <row r="27" spans="6:9" ht="13.5">
      <c r="F27" t="s">
        <v>40</v>
      </c>
      <c r="G27">
        <v>1163539</v>
      </c>
      <c r="H27" s="1">
        <f t="shared" si="1"/>
        <v>0.0074912038284247464</v>
      </c>
      <c r="I27" s="1">
        <f>SUM(G$1:G27)/G$37</f>
        <v>0.9778335787406363</v>
      </c>
    </row>
    <row r="28" spans="6:9" ht="13.5">
      <c r="F28" t="s">
        <v>43</v>
      </c>
      <c r="G28">
        <v>1140496</v>
      </c>
      <c r="H28" s="1">
        <f t="shared" si="1"/>
        <v>0.007342846266006648</v>
      </c>
      <c r="I28" s="1">
        <f>SUM(G$1:G28)/G$37</f>
        <v>0.9851764250066428</v>
      </c>
    </row>
    <row r="29" spans="6:9" ht="13.5">
      <c r="F29" t="s">
        <v>26</v>
      </c>
      <c r="G29">
        <v>910114</v>
      </c>
      <c r="H29" s="1">
        <f t="shared" si="1"/>
        <v>0.00585957967984138</v>
      </c>
      <c r="I29" s="1">
        <f>SUM(G$1:G29)/G$37</f>
        <v>0.9910360046864842</v>
      </c>
    </row>
    <row r="30" spans="6:9" ht="13.5">
      <c r="F30" t="s">
        <v>47</v>
      </c>
      <c r="G30">
        <v>528724</v>
      </c>
      <c r="H30" s="1">
        <f t="shared" si="1"/>
        <v>0.0034040794962438264</v>
      </c>
      <c r="I30" s="1">
        <f>SUM(G$1:G30)/G$37</f>
        <v>0.9944400841827281</v>
      </c>
    </row>
    <row r="31" spans="6:9" ht="13.5">
      <c r="F31" t="s">
        <v>55</v>
      </c>
      <c r="G31">
        <v>392465</v>
      </c>
      <c r="H31" s="1">
        <f t="shared" si="1"/>
        <v>0.0025268042674312747</v>
      </c>
      <c r="I31" s="1">
        <f>SUM(G$1:G31)/G$37</f>
        <v>0.9969668884501593</v>
      </c>
    </row>
    <row r="32" spans="6:9" ht="13.5">
      <c r="F32" t="s">
        <v>33</v>
      </c>
      <c r="G32">
        <v>239394</v>
      </c>
      <c r="H32" s="1">
        <f t="shared" si="1"/>
        <v>0.0015412884736153354</v>
      </c>
      <c r="I32" s="1">
        <f>SUM(G$1:G32)/G$37</f>
        <v>0.9985081769237747</v>
      </c>
    </row>
    <row r="33" spans="6:9" ht="13.5">
      <c r="F33" t="s">
        <v>25</v>
      </c>
      <c r="G33">
        <v>117268</v>
      </c>
      <c r="H33" s="1">
        <f t="shared" si="1"/>
        <v>0.0007550056255542041</v>
      </c>
      <c r="I33" s="1">
        <f>SUM(G$1:G33)/G$37</f>
        <v>0.9992631825493289</v>
      </c>
    </row>
    <row r="34" spans="6:9" ht="13.5">
      <c r="F34" t="s">
        <v>23</v>
      </c>
      <c r="G34">
        <v>114434</v>
      </c>
      <c r="H34" s="1">
        <f t="shared" si="1"/>
        <v>0.0007367595060431643</v>
      </c>
      <c r="I34" s="1">
        <f>SUM(G$1:G34)/G$37</f>
        <v>0.999999942055372</v>
      </c>
    </row>
    <row r="35" spans="6:9" ht="13.5">
      <c r="F35" t="s">
        <v>58</v>
      </c>
      <c r="G35">
        <v>9</v>
      </c>
      <c r="H35" s="1">
        <f t="shared" si="1"/>
        <v>5.7944627946139075E-08</v>
      </c>
      <c r="I35" s="1">
        <f>SUM(G$1:G35)/G$37</f>
        <v>1</v>
      </c>
    </row>
    <row r="36" spans="6:9" ht="13.5">
      <c r="F36" t="s">
        <v>54</v>
      </c>
      <c r="G36">
        <v>0</v>
      </c>
      <c r="H36" s="1">
        <f t="shared" si="1"/>
        <v>0</v>
      </c>
      <c r="I36" s="1">
        <f>SUM(G$1:G36)/G$37</f>
        <v>1</v>
      </c>
    </row>
    <row r="37" spans="7:9" ht="13.5">
      <c r="G37">
        <f>SUM(G1:G36)</f>
        <v>155320697</v>
      </c>
      <c r="H37" s="1">
        <f t="shared" si="1"/>
        <v>1</v>
      </c>
      <c r="I37" s="1">
        <f>SUM(G$1:G37)/G$37</f>
        <v>2</v>
      </c>
    </row>
    <row r="39" spans="2:14" ht="13.5">
      <c r="B39" s="2"/>
      <c r="C39" s="3"/>
      <c r="D39" s="3"/>
      <c r="E39" s="3"/>
      <c r="F39" s="3"/>
      <c r="G39" s="20" t="s">
        <v>77</v>
      </c>
      <c r="H39" s="20"/>
      <c r="I39" s="3"/>
      <c r="J39" s="3"/>
      <c r="K39" s="3"/>
      <c r="L39" s="3"/>
      <c r="M39" s="4"/>
      <c r="N39" s="2"/>
    </row>
    <row r="40" spans="2:14" ht="13.5">
      <c r="B40" s="2"/>
      <c r="C40" s="5" t="s">
        <v>67</v>
      </c>
      <c r="D40" s="5" t="s">
        <v>78</v>
      </c>
      <c r="E40" s="5" t="s">
        <v>79</v>
      </c>
      <c r="F40" s="5" t="s">
        <v>85</v>
      </c>
      <c r="G40" s="6"/>
      <c r="H40" s="4"/>
      <c r="I40" s="5" t="s">
        <v>71</v>
      </c>
      <c r="J40" s="5" t="s">
        <v>70</v>
      </c>
      <c r="K40" s="5" t="s">
        <v>72</v>
      </c>
      <c r="L40" s="5" t="s">
        <v>86</v>
      </c>
      <c r="M40" s="6"/>
      <c r="N40" s="2"/>
    </row>
    <row r="41" spans="2:14" ht="13.5">
      <c r="B41" s="2">
        <f>SUM(C41:F41)</f>
        <v>48713679</v>
      </c>
      <c r="C41" s="7">
        <f>G7+G33+G28+G28</f>
        <v>8598122</v>
      </c>
      <c r="D41" s="7">
        <f>G9+G20+G23+G29+G29+G32</f>
        <v>12385203</v>
      </c>
      <c r="E41" s="7">
        <f>G8+G14+G25-2777021+G21+G32</f>
        <v>12051589</v>
      </c>
      <c r="F41" s="8">
        <f>G4+G17+G24+G21+G29+G28</f>
        <v>15678765</v>
      </c>
      <c r="G41" s="6"/>
      <c r="H41" s="4"/>
      <c r="I41" s="7">
        <f>B6+B15+B11</f>
        <v>17424711</v>
      </c>
      <c r="J41" s="7">
        <f>B5+B16+B22</f>
        <v>16585638</v>
      </c>
      <c r="K41" s="7">
        <f>B7+B18+B23</f>
        <v>13179095</v>
      </c>
      <c r="L41" s="8">
        <f>B9+B20</f>
        <v>9667901</v>
      </c>
      <c r="M41" s="6">
        <f>SUM(I41:L41)</f>
        <v>56857345</v>
      </c>
      <c r="N41" s="2">
        <f>SUM(C41:L41)</f>
        <v>105571024</v>
      </c>
    </row>
    <row r="42" spans="2:14" ht="13.5">
      <c r="B42" s="2"/>
      <c r="C42" s="6" t="s">
        <v>68</v>
      </c>
      <c r="D42" s="6" t="s">
        <v>82</v>
      </c>
      <c r="E42" s="6" t="s">
        <v>81</v>
      </c>
      <c r="F42" s="6" t="s">
        <v>80</v>
      </c>
      <c r="G42" s="6"/>
      <c r="H42" s="4"/>
      <c r="I42" s="6" t="s">
        <v>76</v>
      </c>
      <c r="J42" s="6" t="s">
        <v>75</v>
      </c>
      <c r="K42" s="6" t="s">
        <v>74</v>
      </c>
      <c r="L42" s="6" t="s">
        <v>73</v>
      </c>
      <c r="M42" s="6"/>
      <c r="N42" s="2"/>
    </row>
    <row r="43" spans="2:14" ht="13.5">
      <c r="B43" s="2">
        <f>SUM(C43:F43)</f>
        <v>69794606</v>
      </c>
      <c r="C43" s="7">
        <f>G19+G10+G22+G15-1730870-1163539</f>
        <v>11433970</v>
      </c>
      <c r="D43" s="7">
        <f>G2+G13+G16+G26+G27-9767366-2161769-2006942-1191295-1163539-805388</f>
        <v>12584670</v>
      </c>
      <c r="E43" s="7">
        <f>G5+G11+G6+G30</f>
        <v>18403843</v>
      </c>
      <c r="F43" s="8">
        <f>G3+G12+G18+G15+G26+G30</f>
        <v>27372123</v>
      </c>
      <c r="G43" s="7"/>
      <c r="H43" s="3"/>
      <c r="I43" s="8">
        <f>B1+B8+B17</f>
        <v>30079532</v>
      </c>
      <c r="J43" s="7">
        <f>B2+B10+B24</f>
        <v>26002211</v>
      </c>
      <c r="K43" s="7">
        <f>B3+B12+B19</f>
        <v>20585461</v>
      </c>
      <c r="L43" s="8">
        <f>B4+B14+B21</f>
        <v>17964945</v>
      </c>
      <c r="M43" s="6">
        <f>SUM(I43:L43)</f>
        <v>94632149</v>
      </c>
      <c r="N43" s="2">
        <f>SUM(C43:L43)</f>
        <v>164426755</v>
      </c>
    </row>
    <row r="44" spans="2:14" ht="13.5">
      <c r="B44" s="2"/>
      <c r="C44" s="4"/>
      <c r="D44" s="4"/>
      <c r="E44" s="4"/>
      <c r="F44" s="9" t="s">
        <v>83</v>
      </c>
      <c r="G44" s="4" t="s">
        <v>69</v>
      </c>
      <c r="H44" s="9" t="s">
        <v>84</v>
      </c>
      <c r="I44" s="9" t="s">
        <v>66</v>
      </c>
      <c r="J44" s="4"/>
      <c r="K44" s="4"/>
      <c r="L44" s="10"/>
      <c r="M44" s="2"/>
      <c r="N44" s="2"/>
    </row>
    <row r="45" spans="2:14" ht="13.5">
      <c r="B45" s="2"/>
      <c r="C45" s="4"/>
      <c r="D45" s="4"/>
      <c r="E45" s="4"/>
      <c r="F45" s="8">
        <f>SUM(G10:G14)+G20+G17+G33-3809475</f>
        <v>26036545</v>
      </c>
      <c r="G45" s="3">
        <f>G1+G6+G22+G18+G16+G25+G33+G17+G27-5327038-5095127-2359091-2202043-1992382-1924219-1017855-882938-805388-620879</f>
        <v>24025020</v>
      </c>
      <c r="H45" s="8">
        <f>B9+B10+B12+B14+B15+B17+B18+B16</f>
        <v>36409724</v>
      </c>
      <c r="I45" s="8">
        <f>B19+B20+B21+B24</f>
        <v>8782895</v>
      </c>
      <c r="J45" s="4"/>
      <c r="K45" s="4"/>
      <c r="L45" s="4"/>
      <c r="M45" s="2"/>
      <c r="N45" s="2">
        <f>SUM(F45:I45)</f>
        <v>95254184</v>
      </c>
    </row>
    <row r="46" spans="2:14" ht="13.5">
      <c r="B46" s="2">
        <f>SUM(C46:F46)</f>
        <v>118508285</v>
      </c>
      <c r="C46" s="4">
        <f>C41+C43</f>
        <v>20032092</v>
      </c>
      <c r="D46" s="4">
        <f>D41+D43</f>
        <v>24969873</v>
      </c>
      <c r="E46" s="4">
        <f>E41+E43</f>
        <v>30455432</v>
      </c>
      <c r="F46" s="4">
        <f>F41+F43</f>
        <v>43050888</v>
      </c>
      <c r="G46" s="4"/>
      <c r="H46" s="4"/>
      <c r="I46" s="4">
        <f>I41+I43</f>
        <v>47504243</v>
      </c>
      <c r="J46" s="4">
        <f>J41+J43</f>
        <v>42587849</v>
      </c>
      <c r="K46" s="4">
        <f>K41+K43</f>
        <v>33764556</v>
      </c>
      <c r="L46" s="4">
        <f>L41+L43</f>
        <v>27632846</v>
      </c>
      <c r="M46" s="2">
        <f>SUM(I46:L46)</f>
        <v>151489494</v>
      </c>
      <c r="N46" s="2">
        <f>SUM(N41:N43)</f>
        <v>269997779</v>
      </c>
    </row>
    <row r="47" spans="2:14" ht="13.5">
      <c r="B47" s="2">
        <f>B46+G45+F45</f>
        <v>168569850</v>
      </c>
      <c r="C47" s="4"/>
      <c r="D47" s="4"/>
      <c r="E47" s="4"/>
      <c r="F47" s="4"/>
      <c r="G47" s="4">
        <f>SUM(C43:F43)+G45</f>
        <v>93819626</v>
      </c>
      <c r="H47" s="4">
        <f>H45+SUM(I43:L43)</f>
        <v>131041873</v>
      </c>
      <c r="I47" s="4"/>
      <c r="J47" s="4"/>
      <c r="K47" s="4"/>
      <c r="L47" s="4"/>
      <c r="M47" s="2">
        <f>H45+I45+M46</f>
        <v>196682113</v>
      </c>
      <c r="N47" s="2">
        <f>SUM(N45:N46)</f>
        <v>365251963</v>
      </c>
    </row>
    <row r="48" spans="3:12" ht="13.5">
      <c r="C48" s="11"/>
      <c r="D48" s="11"/>
      <c r="E48" s="11"/>
      <c r="F48" s="11"/>
      <c r="G48" s="21">
        <f>G47+H47</f>
        <v>224861499</v>
      </c>
      <c r="H48" s="22"/>
      <c r="I48" s="11"/>
      <c r="J48" s="11"/>
      <c r="K48" s="11"/>
      <c r="L48" s="11"/>
    </row>
    <row r="49" spans="3:12" ht="13.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4" ht="13.5">
      <c r="B50" s="1"/>
      <c r="C50" s="12"/>
      <c r="D50" s="12"/>
      <c r="E50" s="12"/>
      <c r="F50" s="12"/>
      <c r="G50" s="19"/>
      <c r="H50" s="19"/>
      <c r="I50" s="12"/>
      <c r="J50" s="12"/>
      <c r="K50" s="12"/>
      <c r="L50" s="12"/>
      <c r="M50" s="13"/>
      <c r="N50" s="1"/>
    </row>
    <row r="51" spans="2:14" ht="13.5">
      <c r="B51" s="1"/>
      <c r="C51" s="5" t="s">
        <v>67</v>
      </c>
      <c r="D51" s="5" t="s">
        <v>78</v>
      </c>
      <c r="E51" s="5" t="s">
        <v>79</v>
      </c>
      <c r="F51" s="5" t="s">
        <v>85</v>
      </c>
      <c r="G51" s="6"/>
      <c r="H51" s="4"/>
      <c r="I51" s="5" t="s">
        <v>71</v>
      </c>
      <c r="J51" s="5" t="s">
        <v>70</v>
      </c>
      <c r="K51" s="5" t="s">
        <v>72</v>
      </c>
      <c r="L51" s="5" t="s">
        <v>86</v>
      </c>
      <c r="M51" s="14"/>
      <c r="N51" s="1"/>
    </row>
    <row r="52" spans="2:14" ht="13.5">
      <c r="B52" s="1">
        <f>SUM(C52:F52)</f>
        <v>0.1333700676100131</v>
      </c>
      <c r="C52" s="15">
        <f>C41/$N$47</f>
        <v>0.023540248570820137</v>
      </c>
      <c r="D52" s="15">
        <f>D41/$N$47</f>
        <v>0.03390865554362538</v>
      </c>
      <c r="E52" s="15">
        <f>E41/$N$47</f>
        <v>0.03299527509999994</v>
      </c>
      <c r="F52" s="15">
        <f>F41/$N$47</f>
        <v>0.042925888395567637</v>
      </c>
      <c r="G52" s="14"/>
      <c r="H52" s="13"/>
      <c r="I52" s="15">
        <f aca="true" t="shared" si="2" ref="I52:L54">I41/$N$47</f>
        <v>0.04770600233570819</v>
      </c>
      <c r="J52" s="15">
        <f t="shared" si="2"/>
        <v>0.04540875800850932</v>
      </c>
      <c r="K52" s="15">
        <f t="shared" si="2"/>
        <v>0.03608220169921441</v>
      </c>
      <c r="L52" s="15">
        <f t="shared" si="2"/>
        <v>0.026469128107054145</v>
      </c>
      <c r="M52" s="18">
        <f>SUM(I52:L52)</f>
        <v>0.15566609015048608</v>
      </c>
      <c r="N52" s="1">
        <f>SUM(C52:L52)</f>
        <v>0.2890361577604992</v>
      </c>
    </row>
    <row r="53" spans="2:14" ht="13.5">
      <c r="B53" s="1"/>
      <c r="C53" s="6" t="s">
        <v>68</v>
      </c>
      <c r="D53" s="6" t="s">
        <v>82</v>
      </c>
      <c r="E53" s="6" t="s">
        <v>81</v>
      </c>
      <c r="F53" s="6" t="s">
        <v>80</v>
      </c>
      <c r="G53" s="6"/>
      <c r="H53" s="4"/>
      <c r="I53" s="6" t="s">
        <v>76</v>
      </c>
      <c r="J53" s="6" t="s">
        <v>75</v>
      </c>
      <c r="K53" s="6" t="s">
        <v>74</v>
      </c>
      <c r="L53" s="6" t="s">
        <v>73</v>
      </c>
      <c r="M53" s="18"/>
      <c r="N53" s="1"/>
    </row>
    <row r="54" spans="2:14" ht="13.5">
      <c r="B54" s="1">
        <f>SUM(C54:F54)</f>
        <v>0.19108619000084606</v>
      </c>
      <c r="C54" s="15">
        <f>C43/$N$47</f>
        <v>0.03130433552248972</v>
      </c>
      <c r="D54" s="15">
        <f>D43/$N$47</f>
        <v>0.034454763491579096</v>
      </c>
      <c r="E54" s="15">
        <f>E43/$N$47</f>
        <v>0.05038670524544176</v>
      </c>
      <c r="F54" s="15">
        <f>F43/$N$47</f>
        <v>0.07494038574133549</v>
      </c>
      <c r="G54" s="15"/>
      <c r="H54" s="12"/>
      <c r="I54" s="15">
        <f t="shared" si="2"/>
        <v>0.0823528277656375</v>
      </c>
      <c r="J54" s="15">
        <f t="shared" si="2"/>
        <v>0.07118979125103292</v>
      </c>
      <c r="K54" s="15">
        <f t="shared" si="2"/>
        <v>0.05635961770313607</v>
      </c>
      <c r="L54" s="15">
        <f t="shared" si="2"/>
        <v>0.04918507446871682</v>
      </c>
      <c r="M54" s="18">
        <f>SUM(I54:L54)</f>
        <v>0.25908731118852335</v>
      </c>
      <c r="N54" s="1">
        <f>SUM(C54:L54)</f>
        <v>0.4501735011893694</v>
      </c>
    </row>
    <row r="55" spans="2:14" ht="13.5">
      <c r="B55" s="1"/>
      <c r="C55" s="13"/>
      <c r="D55" s="13"/>
      <c r="E55" s="13"/>
      <c r="F55" s="9" t="s">
        <v>83</v>
      </c>
      <c r="G55" s="4" t="s">
        <v>69</v>
      </c>
      <c r="H55" s="9" t="s">
        <v>84</v>
      </c>
      <c r="I55" s="9" t="s">
        <v>66</v>
      </c>
      <c r="J55" s="4"/>
      <c r="K55" s="13"/>
      <c r="L55" s="17"/>
      <c r="M55" s="1"/>
      <c r="N55" s="1"/>
    </row>
    <row r="56" spans="2:14" ht="13.5">
      <c r="B56" s="1"/>
      <c r="C56" s="13"/>
      <c r="D56" s="13"/>
      <c r="E56" s="13"/>
      <c r="F56" s="15">
        <f>F45/$N$47</f>
        <v>0.07128379211475996</v>
      </c>
      <c r="G56" s="15">
        <f>G45/$N$47</f>
        <v>0.06577656640821394</v>
      </c>
      <c r="H56" s="15">
        <f>H45/$N$47</f>
        <v>0.09968385577163894</v>
      </c>
      <c r="I56" s="16">
        <f>I45/$N$47</f>
        <v>0.024046126755518628</v>
      </c>
      <c r="J56" s="4"/>
      <c r="K56" s="13"/>
      <c r="L56" s="13"/>
      <c r="M56" s="1"/>
      <c r="N56" s="1">
        <f>SUM(F56:I56)</f>
        <v>0.2607903410501315</v>
      </c>
    </row>
    <row r="57" spans="2:14" ht="13.5">
      <c r="B57" s="1">
        <f>SUM(C57:F57)</f>
        <v>0.32445625761085917</v>
      </c>
      <c r="C57" s="13">
        <f>C52+C54</f>
        <v>0.05484458409330986</v>
      </c>
      <c r="D57" s="13">
        <f>D52+D54</f>
        <v>0.06836341903520447</v>
      </c>
      <c r="E57" s="13">
        <f>E52+E54</f>
        <v>0.0833819803454417</v>
      </c>
      <c r="F57" s="13">
        <f>F52+F54</f>
        <v>0.11786627413690312</v>
      </c>
      <c r="G57" s="13"/>
      <c r="H57" s="13"/>
      <c r="I57" s="13">
        <f>I52+I54</f>
        <v>0.1300588301013457</v>
      </c>
      <c r="J57" s="13">
        <f>J52+J54</f>
        <v>0.11659854925954224</v>
      </c>
      <c r="K57" s="13">
        <f>K52+K54</f>
        <v>0.09244181940235048</v>
      </c>
      <c r="L57" s="13">
        <f>L52+L54</f>
        <v>0.07565420257577096</v>
      </c>
      <c r="M57" s="1">
        <f>SUM(I57:L57)</f>
        <v>0.4147534013390094</v>
      </c>
      <c r="N57" s="1">
        <f>SUM(N52:N54)</f>
        <v>0.7392096589498686</v>
      </c>
    </row>
    <row r="58" spans="2:14" ht="13.5">
      <c r="B58" s="1">
        <f>B47/N47</f>
        <v>0.46151661613383305</v>
      </c>
      <c r="C58" s="11"/>
      <c r="D58" s="11"/>
      <c r="E58" s="11"/>
      <c r="F58" s="11"/>
      <c r="G58" s="13">
        <f>SUM(C54:F54)+G56</f>
        <v>0.25686275640906</v>
      </c>
      <c r="H58" s="13">
        <f>H56+SUM(I54:L54)</f>
        <v>0.3587711669601623</v>
      </c>
      <c r="I58" s="11"/>
      <c r="J58" s="11"/>
      <c r="K58" s="11"/>
      <c r="L58" s="11"/>
      <c r="M58" s="1">
        <f>M47/N47</f>
        <v>0.5384833838661669</v>
      </c>
      <c r="N58" s="1">
        <f>SUM(N56:N57)</f>
        <v>1</v>
      </c>
    </row>
    <row r="59" spans="2:14" ht="13.5">
      <c r="B59" s="1"/>
      <c r="C59" s="13"/>
      <c r="D59" s="13"/>
      <c r="E59" s="13"/>
      <c r="F59" s="13"/>
      <c r="G59" s="19">
        <f>G58+H58</f>
        <v>0.6156339233692223</v>
      </c>
      <c r="H59" s="19"/>
      <c r="I59" s="13"/>
      <c r="J59" s="13"/>
      <c r="K59" s="13"/>
      <c r="L59" s="13"/>
      <c r="M59" s="1"/>
      <c r="N59" s="1"/>
    </row>
  </sheetData>
  <mergeCells count="4">
    <mergeCell ref="G39:H39"/>
    <mergeCell ref="G48:H48"/>
    <mergeCell ref="G50:H50"/>
    <mergeCell ref="G59:H59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Hirai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OsamuHirai</dc:creator>
  <cp:keywords/>
  <dc:description/>
  <cp:lastModifiedBy>OsamuHirai</cp:lastModifiedBy>
  <cp:lastPrinted>2012-02-13T03:25:28Z</cp:lastPrinted>
  <dcterms:created xsi:type="dcterms:W3CDTF">2012-02-09T08:58:47Z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